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Desktop/Client Work/CJ/cj updated data 09052022/"/>
    </mc:Choice>
  </mc:AlternateContent>
  <xr:revisionPtr revIDLastSave="0" documentId="13_ncr:1_{C32C6BFF-0DDF-3E4A-AB40-C8EC46D3029E}" xr6:coauthVersionLast="47" xr6:coauthVersionMax="47" xr10:uidLastSave="{00000000-0000-0000-0000-000000000000}"/>
  <bookViews>
    <workbookView xWindow="0" yWindow="500" windowWidth="22220" windowHeight="14740" activeTab="2" xr2:uid="{00000000-000D-0000-FFFF-FFFF00000000}"/>
  </bookViews>
  <sheets>
    <sheet name="GtCO2" sheetId="1" r:id="rId1"/>
    <sheet name="Mcm" sheetId="2" r:id="rId2"/>
    <sheet name="P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1" l="1"/>
  <c r="AC3" i="3" l="1"/>
  <c r="AC22" i="3"/>
  <c r="AB22" i="3"/>
  <c r="AC21" i="3"/>
  <c r="AB21" i="3"/>
  <c r="AC20" i="3"/>
  <c r="AB20" i="3"/>
  <c r="AC19" i="3"/>
  <c r="AB19" i="3"/>
  <c r="AC17" i="3"/>
  <c r="AB17" i="3"/>
  <c r="AC16" i="3"/>
  <c r="AB16" i="3"/>
  <c r="AB15" i="3"/>
  <c r="AC6" i="3"/>
  <c r="AB5" i="3"/>
  <c r="AC5" i="3"/>
  <c r="AC4" i="3"/>
  <c r="AB4" i="3"/>
  <c r="AC20" i="2"/>
  <c r="AC19" i="2"/>
  <c r="AC17" i="2"/>
  <c r="AC16" i="2"/>
  <c r="AB16" i="2"/>
  <c r="AB15" i="2"/>
  <c r="AC6" i="2"/>
  <c r="AC5" i="2"/>
  <c r="AB5" i="2"/>
  <c r="AB4" i="2"/>
  <c r="AC4" i="2"/>
  <c r="AC3" i="2"/>
  <c r="AC22" i="1"/>
  <c r="AB22" i="1"/>
  <c r="AC21" i="1"/>
  <c r="AB21" i="1"/>
  <c r="AC20" i="1"/>
  <c r="AB20" i="1"/>
  <c r="AC19" i="1"/>
  <c r="AB19" i="1"/>
  <c r="AC17" i="1"/>
  <c r="AB17" i="1"/>
  <c r="AC16" i="1"/>
  <c r="AB16" i="1"/>
  <c r="AB15" i="1"/>
  <c r="AC6" i="1"/>
  <c r="AC5" i="1"/>
  <c r="AB5" i="1"/>
  <c r="AC4" i="1"/>
  <c r="AB4" i="1"/>
</calcChain>
</file>

<file path=xl/sharedStrings.xml><?xml version="1.0" encoding="utf-8"?>
<sst xmlns="http://schemas.openxmlformats.org/spreadsheetml/2006/main" count="63" uniqueCount="21">
  <si>
    <t>AUS</t>
  </si>
  <si>
    <t>JPN</t>
  </si>
  <si>
    <t>KOR</t>
  </si>
  <si>
    <t>MEX</t>
  </si>
  <si>
    <t>ESP</t>
  </si>
  <si>
    <t>TUR</t>
  </si>
  <si>
    <t>GBR</t>
  </si>
  <si>
    <t>USA</t>
  </si>
  <si>
    <t>ARG</t>
  </si>
  <si>
    <t>EGY</t>
  </si>
  <si>
    <t>JOR</t>
  </si>
  <si>
    <t>KWT</t>
  </si>
  <si>
    <t>ARE</t>
  </si>
  <si>
    <t>IND</t>
  </si>
  <si>
    <t>MYS</t>
  </si>
  <si>
    <t>PAK</t>
  </si>
  <si>
    <t>SGP</t>
  </si>
  <si>
    <t>THA</t>
  </si>
  <si>
    <t>CHN</t>
  </si>
  <si>
    <t>TWN</t>
  </si>
  <si>
    <t>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</si>
</sst>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0" fontId="1" fillId="0" borderId="4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7836-6AB2-E543-B6F9-70780165D108}">
  <dimension ref="A1:AD23"/>
  <sheetViews>
    <sheetView topLeftCell="S1" zoomScale="80" zoomScaleNormal="80" workbookViewId="0"/>
  </sheetViews>
  <sheetFormatPr baseColWidth="10" defaultColWidth="11.1640625" defaultRowHeight="16" x14ac:dyDescent="0.2"/>
  <cols>
    <col min="1" max="1" width="13.5" customWidth="1"/>
    <col min="2" max="2" width="16.6640625" customWidth="1"/>
    <col min="3" max="12" width="17.83203125" customWidth="1"/>
    <col min="13" max="14" width="16.6640625" customWidth="1"/>
    <col min="15" max="18" width="17.83203125" customWidth="1"/>
    <col min="19" max="19" width="16.6640625" customWidth="1"/>
    <col min="20" max="25" width="17.83203125" customWidth="1"/>
    <col min="26" max="26" width="16.6640625" customWidth="1"/>
    <col min="27" max="27" width="17.83203125" customWidth="1"/>
    <col min="28" max="29" width="11.83203125" bestFit="1" customWidth="1"/>
  </cols>
  <sheetData>
    <row r="1" spans="1:30" x14ac:dyDescent="0.2">
      <c r="B1">
        <v>1993</v>
      </c>
      <c r="C1">
        <v>1994</v>
      </c>
      <c r="D1">
        <v>1995</v>
      </c>
      <c r="E1">
        <v>1996</v>
      </c>
      <c r="F1">
        <v>1997</v>
      </c>
      <c r="G1">
        <v>1998</v>
      </c>
      <c r="H1">
        <v>1999</v>
      </c>
      <c r="I1">
        <v>2000</v>
      </c>
      <c r="J1">
        <v>2001</v>
      </c>
      <c r="K1">
        <v>2002</v>
      </c>
      <c r="L1">
        <v>2003</v>
      </c>
      <c r="M1">
        <v>2004</v>
      </c>
      <c r="N1">
        <v>2005</v>
      </c>
      <c r="O1">
        <v>2006</v>
      </c>
      <c r="P1">
        <v>2007</v>
      </c>
      <c r="Q1">
        <v>2008</v>
      </c>
      <c r="R1">
        <v>2009</v>
      </c>
      <c r="S1">
        <v>2010</v>
      </c>
      <c r="T1">
        <v>2011</v>
      </c>
      <c r="U1">
        <v>2012</v>
      </c>
      <c r="V1">
        <v>2013</v>
      </c>
      <c r="W1">
        <v>2014</v>
      </c>
      <c r="X1">
        <v>2015</v>
      </c>
      <c r="Y1">
        <v>2016</v>
      </c>
      <c r="Z1">
        <v>2017</v>
      </c>
      <c r="AA1">
        <v>2018</v>
      </c>
      <c r="AB1">
        <v>2019</v>
      </c>
      <c r="AC1">
        <v>2020</v>
      </c>
    </row>
    <row r="2" spans="1:30" x14ac:dyDescent="0.2">
      <c r="A2" s="1" t="s">
        <v>0</v>
      </c>
      <c r="B2">
        <v>1.8642559031662485E-2</v>
      </c>
      <c r="C2">
        <v>2.2332705430835317E-2</v>
      </c>
      <c r="D2">
        <v>2.5184870568362879E-2</v>
      </c>
      <c r="E2">
        <v>2.5684630477416384E-2</v>
      </c>
      <c r="F2">
        <v>2.5058668571127152E-2</v>
      </c>
      <c r="G2">
        <v>2.5926938312108988E-2</v>
      </c>
      <c r="H2">
        <v>2.599003931072686E-2</v>
      </c>
      <c r="I2">
        <v>2.5616481398909093E-2</v>
      </c>
      <c r="J2">
        <v>2.6338356823097479E-2</v>
      </c>
      <c r="K2">
        <v>2.5702298757029386E-2</v>
      </c>
      <c r="L2">
        <v>2.6921410050326569E-2</v>
      </c>
      <c r="M2">
        <v>3.2497014288201259E-2</v>
      </c>
      <c r="N2">
        <v>3.9917691725662355E-2</v>
      </c>
      <c r="O2">
        <v>4.9251591441217171E-2</v>
      </c>
      <c r="P2">
        <v>5.1848828544328561E-2</v>
      </c>
      <c r="Q2">
        <v>5.3653517104799535E-2</v>
      </c>
      <c r="R2">
        <v>6.4332730110887262E-2</v>
      </c>
      <c r="S2">
        <v>6.1975276802523772E-2</v>
      </c>
      <c r="T2">
        <v>6.3408931491121701E-2</v>
      </c>
      <c r="U2">
        <v>7.5072520075648144E-2</v>
      </c>
      <c r="V2">
        <v>7.7962545812346434E-2</v>
      </c>
      <c r="W2">
        <v>8.0496681916839966E-2</v>
      </c>
      <c r="X2">
        <v>9.5093204917124821E-2</v>
      </c>
      <c r="Y2">
        <v>0.13812556193456507</v>
      </c>
      <c r="Z2">
        <v>0.18169159186175601</v>
      </c>
      <c r="AA2">
        <v>0.22363656723061376</v>
      </c>
      <c r="AB2" s="10">
        <v>0.28322032236420003</v>
      </c>
      <c r="AC2" s="10">
        <v>0.28695000287459999</v>
      </c>
    </row>
    <row r="3" spans="1:30" x14ac:dyDescent="0.2">
      <c r="A3" s="3" t="s">
        <v>20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s="10">
        <v>0</v>
      </c>
      <c r="AC3" s="10">
        <f>125.671*GtCO2!AD7</f>
        <v>0</v>
      </c>
    </row>
    <row r="4" spans="1:30" x14ac:dyDescent="0.2">
      <c r="A4" s="1" t="s">
        <v>1</v>
      </c>
      <c r="B4">
        <v>1.8458304115698314E-2</v>
      </c>
      <c r="C4">
        <v>2.1348329852396594E-2</v>
      </c>
      <c r="D4">
        <v>2.368306680125766E-2</v>
      </c>
      <c r="E4">
        <v>2.5240399447146601E-2</v>
      </c>
      <c r="F4">
        <v>2.4367081626275332E-2</v>
      </c>
      <c r="G4">
        <v>2.5096529170297869E-2</v>
      </c>
      <c r="H4">
        <v>2.5139437849358022E-2</v>
      </c>
      <c r="I4">
        <v>2.5013235852122288E-2</v>
      </c>
      <c r="J4">
        <v>2.5977419111003288E-2</v>
      </c>
      <c r="K4">
        <v>2.5015759892067002E-2</v>
      </c>
      <c r="L4">
        <v>2.6515039619227503E-2</v>
      </c>
      <c r="M4">
        <v>2.9872012745698007E-2</v>
      </c>
      <c r="N4">
        <v>3.6267929965604954E-2</v>
      </c>
      <c r="O4">
        <v>4.3726468002236778E-2</v>
      </c>
      <c r="P4">
        <v>4.0987884662221384E-2</v>
      </c>
      <c r="Q4">
        <v>4.2227188275076273E-2</v>
      </c>
      <c r="R4">
        <v>4.3209039813570264E-2</v>
      </c>
      <c r="S4">
        <v>4.5955195273419826E-2</v>
      </c>
      <c r="T4">
        <v>4.7146542127325143E-2</v>
      </c>
      <c r="U4">
        <v>5.916602034405636E-2</v>
      </c>
      <c r="V4">
        <v>6.3744628803768758E-2</v>
      </c>
      <c r="W4">
        <v>6.3603282566864733E-2</v>
      </c>
      <c r="X4">
        <v>6.6331769747101282E-2</v>
      </c>
      <c r="Y4">
        <v>8.1521442134394106E-2</v>
      </c>
      <c r="Z4">
        <v>9.3053134487569536E-2</v>
      </c>
      <c r="AA4">
        <v>0.10215042060254703</v>
      </c>
      <c r="AB4" s="10">
        <f>39835.838*0.00000283764</f>
        <v>0.11303976734232001</v>
      </c>
      <c r="AC4" s="10">
        <f>0.00000283764*39086.765</f>
        <v>0.11091416783459999</v>
      </c>
      <c r="AD4" s="6"/>
    </row>
    <row r="5" spans="1:30" x14ac:dyDescent="0.2">
      <c r="A5" s="1" t="s">
        <v>2</v>
      </c>
      <c r="B5">
        <v>1.842549159641702E-4</v>
      </c>
      <c r="C5">
        <v>0</v>
      </c>
      <c r="D5">
        <v>1.8677895590888489E-4</v>
      </c>
      <c r="E5">
        <v>1.842549159641702E-4</v>
      </c>
      <c r="F5">
        <v>0</v>
      </c>
      <c r="G5">
        <v>0</v>
      </c>
      <c r="H5">
        <v>0</v>
      </c>
      <c r="I5">
        <v>1.7920683607474088E-4</v>
      </c>
      <c r="J5">
        <v>1.8930299585359956E-4</v>
      </c>
      <c r="K5">
        <v>5.7800514733965722E-4</v>
      </c>
      <c r="L5">
        <v>4.0637043109906029E-4</v>
      </c>
      <c r="M5">
        <v>1.5548086059442307E-3</v>
      </c>
      <c r="N5">
        <v>2.4659870259862229E-3</v>
      </c>
      <c r="O5">
        <v>2.3120205893586289E-3</v>
      </c>
      <c r="P5">
        <v>1.3907460095377779E-3</v>
      </c>
      <c r="Q5">
        <v>1.4765633676580765E-3</v>
      </c>
      <c r="R5">
        <v>4.328728505185642E-3</v>
      </c>
      <c r="S5">
        <v>3.5689924818265301E-3</v>
      </c>
      <c r="T5">
        <v>2.4256023868707882E-3</v>
      </c>
      <c r="U5">
        <v>2.5593765039406656E-3</v>
      </c>
      <c r="V5">
        <v>2.2287272711830454E-3</v>
      </c>
      <c r="W5">
        <v>2.7537275796836948E-3</v>
      </c>
      <c r="X5">
        <v>5.5276474789251072E-3</v>
      </c>
      <c r="Y5">
        <v>1.6015033449214521E-2</v>
      </c>
      <c r="Z5">
        <v>2.2766062897023265E-2</v>
      </c>
      <c r="AA5">
        <v>2.5845225042938801E-2</v>
      </c>
      <c r="AB5" s="10">
        <f>0.00000283764*10039.082</f>
        <v>2.8487300646480002E-2</v>
      </c>
      <c r="AC5" s="10">
        <f>0.00000283764*10120</f>
        <v>2.8716916799999999E-2</v>
      </c>
    </row>
    <row r="6" spans="1:30" x14ac:dyDescent="0.2">
      <c r="A6" s="1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8.6069762114769925E-4</v>
      </c>
      <c r="Z6">
        <v>0</v>
      </c>
      <c r="AA6">
        <v>0</v>
      </c>
      <c r="AB6" s="10">
        <v>0</v>
      </c>
      <c r="AC6" s="10">
        <f>0.00000283764*11</f>
        <v>3.1214039999999999E-5</v>
      </c>
    </row>
    <row r="7" spans="1:30" x14ac:dyDescent="0.2">
      <c r="A7" s="1" t="s">
        <v>4</v>
      </c>
      <c r="B7">
        <v>0</v>
      </c>
      <c r="C7">
        <v>9.843755784387175E-4</v>
      </c>
      <c r="D7">
        <v>6.5877442557052629E-4</v>
      </c>
      <c r="E7">
        <v>1.085337176227304E-4</v>
      </c>
      <c r="F7">
        <v>0</v>
      </c>
      <c r="G7">
        <v>0</v>
      </c>
      <c r="H7">
        <v>0</v>
      </c>
      <c r="I7">
        <v>0</v>
      </c>
      <c r="J7">
        <v>0</v>
      </c>
      <c r="K7">
        <v>1.085337176227304E-4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s="10">
        <v>0</v>
      </c>
      <c r="AC7" s="10">
        <v>0</v>
      </c>
    </row>
    <row r="8" spans="1:30" x14ac:dyDescent="0.2">
      <c r="A8" s="1" t="s">
        <v>5</v>
      </c>
      <c r="B8">
        <v>0</v>
      </c>
      <c r="C8">
        <v>0</v>
      </c>
      <c r="D8">
        <v>6.5625038562581171E-4</v>
      </c>
      <c r="E8">
        <v>1.5144239668287961E-4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10">
        <v>0</v>
      </c>
      <c r="AC8" s="10">
        <v>0</v>
      </c>
    </row>
    <row r="9" spans="1:30" x14ac:dyDescent="0.2">
      <c r="A9" s="1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4.1646659087791907E-4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s="10">
        <v>0</v>
      </c>
      <c r="AC9" s="10">
        <v>0</v>
      </c>
    </row>
    <row r="10" spans="1:30" x14ac:dyDescent="0.2">
      <c r="A10" s="1" t="s">
        <v>7</v>
      </c>
      <c r="B10">
        <v>0</v>
      </c>
      <c r="C10">
        <v>0</v>
      </c>
      <c r="D10">
        <v>0</v>
      </c>
      <c r="E10">
        <v>0</v>
      </c>
      <c r="F10">
        <v>6.9158694485181701E-4</v>
      </c>
      <c r="G10">
        <v>8.3040914181112323E-4</v>
      </c>
      <c r="H10">
        <v>8.5060146136884068E-4</v>
      </c>
      <c r="I10">
        <v>4.2403871071206294E-4</v>
      </c>
      <c r="J10">
        <v>1.7163471624059696E-4</v>
      </c>
      <c r="K10">
        <v>0</v>
      </c>
      <c r="L10">
        <v>0</v>
      </c>
      <c r="M10">
        <v>1.0701929365590161E-3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10">
        <v>0</v>
      </c>
      <c r="AC10" s="10">
        <v>0</v>
      </c>
    </row>
    <row r="11" spans="1:30" x14ac:dyDescent="0.2">
      <c r="A11" s="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2.2716359502431943E-4</v>
      </c>
      <c r="Z11">
        <v>0</v>
      </c>
      <c r="AA11">
        <v>0</v>
      </c>
      <c r="AB11" s="10">
        <v>0</v>
      </c>
      <c r="AC11" s="10">
        <v>0</v>
      </c>
    </row>
    <row r="12" spans="1:30" x14ac:dyDescent="0.2">
      <c r="A12" s="1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2.2716359502431943E-4</v>
      </c>
      <c r="Y12">
        <v>9.5913517899157098E-4</v>
      </c>
      <c r="Z12">
        <v>0</v>
      </c>
      <c r="AA12">
        <v>0</v>
      </c>
      <c r="AB12" s="10">
        <v>0</v>
      </c>
      <c r="AC12" s="10">
        <v>0</v>
      </c>
    </row>
    <row r="13" spans="1:30" x14ac:dyDescent="0.2">
      <c r="A13" s="1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2.2716359502431943E-4</v>
      </c>
      <c r="Y13">
        <v>2.3221167491374877E-4</v>
      </c>
      <c r="Z13">
        <v>0</v>
      </c>
      <c r="AA13">
        <v>0</v>
      </c>
      <c r="AB13" s="10">
        <v>0</v>
      </c>
      <c r="AC13" s="10">
        <v>0</v>
      </c>
    </row>
    <row r="14" spans="1:30" x14ac:dyDescent="0.2">
      <c r="A14" s="1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2.1454339530074611E-4</v>
      </c>
      <c r="S14">
        <v>0</v>
      </c>
      <c r="T14">
        <v>6.3100998617866518E-4</v>
      </c>
      <c r="U14">
        <v>2.0192319557717285E-4</v>
      </c>
      <c r="V14">
        <v>2.0192319557717285E-4</v>
      </c>
      <c r="W14">
        <v>0</v>
      </c>
      <c r="X14">
        <v>8.5817358120298445E-4</v>
      </c>
      <c r="Y14">
        <v>9.3389477954442445E-4</v>
      </c>
      <c r="Z14">
        <v>0</v>
      </c>
      <c r="AA14">
        <v>0</v>
      </c>
      <c r="AB14" s="10">
        <v>0</v>
      </c>
      <c r="AC14" s="10">
        <v>0</v>
      </c>
    </row>
    <row r="15" spans="1:30" x14ac:dyDescent="0.2">
      <c r="A15" s="1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3.2812519281290585E-4</v>
      </c>
      <c r="U15">
        <v>0</v>
      </c>
      <c r="V15">
        <v>0</v>
      </c>
      <c r="W15">
        <v>2.2716359502431943E-4</v>
      </c>
      <c r="X15">
        <v>7.0673118452010497E-4</v>
      </c>
      <c r="Y15">
        <v>8.8341398065013108E-4</v>
      </c>
      <c r="Z15">
        <v>2.2716359502431943E-4</v>
      </c>
      <c r="AA15">
        <v>3.7860599170719912E-4</v>
      </c>
      <c r="AB15" s="10">
        <f>0.00000283764*183.911</f>
        <v>5.2187321004E-4</v>
      </c>
      <c r="AC15" s="10">
        <v>0</v>
      </c>
    </row>
    <row r="16" spans="1:30" x14ac:dyDescent="0.2">
      <c r="A16" s="1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2.1454339530074611E-4</v>
      </c>
      <c r="P16">
        <v>0</v>
      </c>
      <c r="Q16">
        <v>3.7860599170719912E-4</v>
      </c>
      <c r="R16">
        <v>2.6199534626138183E-3</v>
      </c>
      <c r="S16">
        <v>0</v>
      </c>
      <c r="T16">
        <v>4.1394255093320437E-4</v>
      </c>
      <c r="U16">
        <v>0</v>
      </c>
      <c r="V16">
        <v>0</v>
      </c>
      <c r="W16">
        <v>0</v>
      </c>
      <c r="X16">
        <v>1.5144239668287965E-3</v>
      </c>
      <c r="Y16">
        <v>3.6320934804443964E-3</v>
      </c>
      <c r="Z16">
        <v>5.2449550051170647E-3</v>
      </c>
      <c r="AA16">
        <v>3.9122619143077235E-3</v>
      </c>
      <c r="AB16" s="10">
        <f>0.00000283764*1756</f>
        <v>4.9828958400000003E-3</v>
      </c>
      <c r="AC16" s="10">
        <f>0.00000283764*1057</f>
        <v>2.9993854800000001E-3</v>
      </c>
    </row>
    <row r="17" spans="1:30" x14ac:dyDescent="0.2">
      <c r="A17" s="1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2.0697127546660219E-4</v>
      </c>
      <c r="X17">
        <v>0</v>
      </c>
      <c r="Y17">
        <v>0</v>
      </c>
      <c r="Z17">
        <v>1.7668279613002622E-3</v>
      </c>
      <c r="AA17">
        <v>2.9531267353161529E-3</v>
      </c>
      <c r="AB17" s="10">
        <f>0.00000283764*1934.397</f>
        <v>5.4891223030799994E-3</v>
      </c>
      <c r="AC17" s="10">
        <f>0.00000283764*2536</f>
        <v>7.1962550400000002E-3</v>
      </c>
    </row>
    <row r="18" spans="1:30" x14ac:dyDescent="0.2">
      <c r="A18" s="1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6.8149078507295834E-4</v>
      </c>
      <c r="Y18">
        <v>4.2908679060149222E-4</v>
      </c>
      <c r="Z18">
        <v>0</v>
      </c>
      <c r="AA18">
        <v>2.3978379474789274E-4</v>
      </c>
      <c r="AB18" s="10">
        <v>0</v>
      </c>
      <c r="AC18" s="10">
        <v>0</v>
      </c>
    </row>
    <row r="19" spans="1:30" x14ac:dyDescent="0.2">
      <c r="A19" s="1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2.5240399447146607E-3</v>
      </c>
      <c r="Y19">
        <v>4.4170699032506557E-3</v>
      </c>
      <c r="Z19">
        <v>3.3342567669680666E-3</v>
      </c>
      <c r="AA19">
        <v>5.2247626855593471E-3</v>
      </c>
      <c r="AB19" s="10">
        <f>0.00000283764*2311</f>
        <v>6.5577860400000002E-3</v>
      </c>
      <c r="AC19" s="10">
        <f>0.00000283764*3069</f>
        <v>8.7087171600000006E-3</v>
      </c>
    </row>
    <row r="20" spans="1:30" x14ac:dyDescent="0.2">
      <c r="A20" s="1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1.1837747340711761E-3</v>
      </c>
      <c r="O20">
        <v>5.9567342695265987E-4</v>
      </c>
      <c r="P20">
        <v>8.0264470241926201E-4</v>
      </c>
      <c r="Q20">
        <v>0</v>
      </c>
      <c r="R20">
        <v>1.4841354874922201E-3</v>
      </c>
      <c r="S20">
        <v>2.7310112201812623E-3</v>
      </c>
      <c r="T20">
        <v>1.0096159778858642E-3</v>
      </c>
      <c r="U20">
        <v>1.0096159778858642E-3</v>
      </c>
      <c r="V20">
        <v>1.8173087601945553E-4</v>
      </c>
      <c r="W20">
        <v>3.7860599170719912E-4</v>
      </c>
      <c r="X20">
        <v>2.1454339530074611E-4</v>
      </c>
      <c r="Y20">
        <v>2.2211551513489012E-4</v>
      </c>
      <c r="Z20">
        <v>3.028847933657593E-3</v>
      </c>
      <c r="AA20">
        <v>1.1284982592819246E-2</v>
      </c>
      <c r="AB20" s="10">
        <f>0.00000283764*5771.7</f>
        <v>1.6378006787999999E-2</v>
      </c>
      <c r="AC20" s="10">
        <f>0.00000283764*6284</f>
        <v>1.7831729760000001E-2</v>
      </c>
    </row>
    <row r="21" spans="1:30" x14ac:dyDescent="0.2">
      <c r="A21" s="1" t="s">
        <v>17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1.2165872533524663E-3</v>
      </c>
      <c r="AA21">
        <v>2.5997611430560999E-4</v>
      </c>
      <c r="AB21" s="10">
        <f>0.00000283764*874.477</f>
        <v>2.4814509142799999E-3</v>
      </c>
      <c r="AC21" s="10">
        <f>0.00000283764*869</f>
        <v>2.4659091599999999E-3</v>
      </c>
    </row>
    <row r="22" spans="1:30" x14ac:dyDescent="0.2">
      <c r="A22" s="1" t="s">
        <v>18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2.4028860273683566E-3</v>
      </c>
      <c r="P22">
        <v>8.6675531701501454E-3</v>
      </c>
      <c r="Q22">
        <v>9.5711594703579914E-3</v>
      </c>
      <c r="R22">
        <v>1.2059862855846648E-2</v>
      </c>
      <c r="S22">
        <v>9.7200778270961578E-3</v>
      </c>
      <c r="T22">
        <v>1.145409326911513E-2</v>
      </c>
      <c r="U22">
        <v>1.2135584054188088E-2</v>
      </c>
      <c r="V22">
        <v>1.1605535665798011E-2</v>
      </c>
      <c r="W22">
        <v>1.332693090809341E-2</v>
      </c>
      <c r="X22">
        <v>1.6280057643409562E-2</v>
      </c>
      <c r="Y22">
        <v>2.7792203831253127E-2</v>
      </c>
      <c r="Z22">
        <v>5.1053755961743448E-2</v>
      </c>
      <c r="AA22">
        <v>7.1387421756364727E-2</v>
      </c>
      <c r="AB22" s="10">
        <f>0.00000283764*37102</f>
        <v>0.10528211928</v>
      </c>
      <c r="AC22" s="10">
        <f>0.00000283764*38090</f>
        <v>0.1080857076</v>
      </c>
    </row>
    <row r="23" spans="1:30" x14ac:dyDescent="0.2">
      <c r="A23" s="1"/>
      <c r="AB23" s="5"/>
      <c r="AC23" s="4"/>
      <c r="AD2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15B1-6E50-EE46-8D72-389FABFAA08B}">
  <dimension ref="A1:AC24"/>
  <sheetViews>
    <sheetView topLeftCell="Q1" zoomScale="80" zoomScaleNormal="80" workbookViewId="0">
      <selection activeCell="Y25" sqref="Y25:AD25"/>
    </sheetView>
  </sheetViews>
  <sheetFormatPr baseColWidth="10" defaultColWidth="11.1640625" defaultRowHeight="16" x14ac:dyDescent="0.2"/>
  <cols>
    <col min="1" max="1" width="13.5" customWidth="1"/>
    <col min="2" max="4" width="5.83203125" customWidth="1"/>
    <col min="5" max="5" width="7" customWidth="1"/>
    <col min="6" max="6" width="5.83203125" customWidth="1"/>
    <col min="7" max="25" width="7" customWidth="1"/>
    <col min="26" max="27" width="11" customWidth="1"/>
    <col min="28" max="29" width="11.83203125" bestFit="1" customWidth="1"/>
  </cols>
  <sheetData>
    <row r="1" spans="1:29" x14ac:dyDescent="0.2">
      <c r="B1">
        <v>1993</v>
      </c>
      <c r="C1">
        <v>1994</v>
      </c>
      <c r="D1">
        <v>1995</v>
      </c>
      <c r="E1">
        <v>1996</v>
      </c>
      <c r="F1">
        <v>1997</v>
      </c>
      <c r="G1">
        <v>1998</v>
      </c>
      <c r="H1">
        <v>1999</v>
      </c>
      <c r="I1">
        <v>2000</v>
      </c>
      <c r="J1">
        <v>2001</v>
      </c>
      <c r="K1">
        <v>2002</v>
      </c>
      <c r="L1">
        <v>2003</v>
      </c>
      <c r="M1">
        <v>2004</v>
      </c>
      <c r="N1">
        <v>2005</v>
      </c>
      <c r="O1">
        <v>2006</v>
      </c>
      <c r="P1">
        <v>2007</v>
      </c>
      <c r="Q1">
        <v>2008</v>
      </c>
      <c r="R1">
        <v>2009</v>
      </c>
      <c r="S1">
        <v>2010</v>
      </c>
      <c r="T1">
        <v>2011</v>
      </c>
      <c r="U1">
        <v>2012</v>
      </c>
      <c r="V1">
        <v>2013</v>
      </c>
      <c r="W1">
        <v>2014</v>
      </c>
      <c r="X1">
        <v>2015</v>
      </c>
      <c r="Y1">
        <v>2016</v>
      </c>
      <c r="Z1">
        <v>2017</v>
      </c>
      <c r="AA1">
        <v>2018</v>
      </c>
      <c r="AB1">
        <v>2019</v>
      </c>
      <c r="AC1">
        <v>2020</v>
      </c>
    </row>
    <row r="2" spans="1:29" x14ac:dyDescent="0.2">
      <c r="A2" s="3" t="s">
        <v>0</v>
      </c>
      <c r="B2">
        <v>7386</v>
      </c>
      <c r="C2">
        <v>8848</v>
      </c>
      <c r="D2">
        <v>9978</v>
      </c>
      <c r="E2">
        <v>10176</v>
      </c>
      <c r="F2">
        <v>9928</v>
      </c>
      <c r="G2">
        <v>10272</v>
      </c>
      <c r="H2">
        <v>10297</v>
      </c>
      <c r="I2">
        <v>10149</v>
      </c>
      <c r="J2">
        <v>10435</v>
      </c>
      <c r="K2">
        <v>10183</v>
      </c>
      <c r="L2">
        <v>10666</v>
      </c>
      <c r="M2">
        <v>12875</v>
      </c>
      <c r="N2">
        <v>15815</v>
      </c>
      <c r="O2">
        <v>19513</v>
      </c>
      <c r="P2">
        <v>20542</v>
      </c>
      <c r="Q2">
        <v>21257</v>
      </c>
      <c r="R2">
        <v>25488</v>
      </c>
      <c r="S2">
        <v>24554</v>
      </c>
      <c r="T2">
        <v>25122</v>
      </c>
      <c r="U2">
        <v>29743</v>
      </c>
      <c r="V2">
        <v>30888</v>
      </c>
      <c r="W2">
        <v>31892</v>
      </c>
      <c r="X2">
        <v>37675</v>
      </c>
      <c r="Y2">
        <v>54724</v>
      </c>
      <c r="Z2">
        <v>71984.436000000002</v>
      </c>
      <c r="AA2">
        <v>88602.626000000004</v>
      </c>
      <c r="AB2" s="7">
        <v>147.16802552416536</v>
      </c>
      <c r="AC2" s="7">
        <v>176.86554678780001</v>
      </c>
    </row>
    <row r="3" spans="1:29" x14ac:dyDescent="0.2">
      <c r="A3" s="3" t="s">
        <v>20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s="9">
        <v>0</v>
      </c>
      <c r="AC3" s="8">
        <f>0.00035660905644*1000</f>
        <v>0.35660905644000002</v>
      </c>
    </row>
    <row r="4" spans="1:29" x14ac:dyDescent="0.2">
      <c r="A4" s="3" t="s">
        <v>1</v>
      </c>
      <c r="B4">
        <v>7313</v>
      </c>
      <c r="C4">
        <v>8458</v>
      </c>
      <c r="D4">
        <v>9383</v>
      </c>
      <c r="E4">
        <v>10000</v>
      </c>
      <c r="F4">
        <v>9654</v>
      </c>
      <c r="G4">
        <v>9943</v>
      </c>
      <c r="H4">
        <v>9960</v>
      </c>
      <c r="I4">
        <v>9910</v>
      </c>
      <c r="J4">
        <v>10292</v>
      </c>
      <c r="K4">
        <v>9911</v>
      </c>
      <c r="L4">
        <v>10505</v>
      </c>
      <c r="M4">
        <v>11835</v>
      </c>
      <c r="N4">
        <v>14369</v>
      </c>
      <c r="O4">
        <v>17324</v>
      </c>
      <c r="P4">
        <v>16239</v>
      </c>
      <c r="Q4">
        <v>16730</v>
      </c>
      <c r="R4">
        <v>17119</v>
      </c>
      <c r="S4">
        <v>18207</v>
      </c>
      <c r="T4">
        <v>18679</v>
      </c>
      <c r="U4">
        <v>23441</v>
      </c>
      <c r="V4">
        <v>25255</v>
      </c>
      <c r="W4">
        <v>25199</v>
      </c>
      <c r="X4">
        <v>26280</v>
      </c>
      <c r="Y4">
        <v>32298</v>
      </c>
      <c r="Z4">
        <v>36866.743999999999</v>
      </c>
      <c r="AA4">
        <v>40471</v>
      </c>
      <c r="AB4" s="8">
        <f>1000*0.11303976734232</f>
        <v>113.03976734232</v>
      </c>
      <c r="AC4" s="8">
        <f>1000*0.1109141678346</f>
        <v>110.91416783459999</v>
      </c>
    </row>
    <row r="5" spans="1:29" x14ac:dyDescent="0.2">
      <c r="A5" s="3" t="s">
        <v>2</v>
      </c>
      <c r="B5">
        <v>73</v>
      </c>
      <c r="C5">
        <v>0</v>
      </c>
      <c r="D5">
        <v>74</v>
      </c>
      <c r="E5">
        <v>73</v>
      </c>
      <c r="F5">
        <v>0</v>
      </c>
      <c r="G5">
        <v>0</v>
      </c>
      <c r="H5">
        <v>0</v>
      </c>
      <c r="I5">
        <v>71</v>
      </c>
      <c r="J5">
        <v>75</v>
      </c>
      <c r="K5">
        <v>229</v>
      </c>
      <c r="L5">
        <v>161</v>
      </c>
      <c r="M5">
        <v>616</v>
      </c>
      <c r="N5">
        <v>977</v>
      </c>
      <c r="O5">
        <v>916</v>
      </c>
      <c r="P5">
        <v>551</v>
      </c>
      <c r="Q5">
        <v>585</v>
      </c>
      <c r="R5">
        <v>1715</v>
      </c>
      <c r="S5">
        <v>1414</v>
      </c>
      <c r="T5">
        <v>961</v>
      </c>
      <c r="U5">
        <v>1014</v>
      </c>
      <c r="V5">
        <v>883</v>
      </c>
      <c r="W5">
        <v>1091</v>
      </c>
      <c r="X5">
        <v>2190</v>
      </c>
      <c r="Y5">
        <v>6345</v>
      </c>
      <c r="Z5">
        <v>9019.6919999999991</v>
      </c>
      <c r="AA5">
        <v>10239.626</v>
      </c>
      <c r="AB5" s="8">
        <f>1000*0.02848730064648</f>
        <v>28.487300646480001</v>
      </c>
      <c r="AC5" s="8">
        <f>1000*0.0287169168</f>
        <v>28.7169168</v>
      </c>
    </row>
    <row r="6" spans="1:29" x14ac:dyDescent="0.2">
      <c r="A6" s="3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341</v>
      </c>
      <c r="Z6">
        <v>0</v>
      </c>
      <c r="AA6">
        <v>0</v>
      </c>
      <c r="AB6" s="9">
        <v>0</v>
      </c>
      <c r="AC6" s="8">
        <f>1000*0.00003121404</f>
        <v>3.1214039999999998E-2</v>
      </c>
    </row>
    <row r="7" spans="1:29" x14ac:dyDescent="0.2">
      <c r="A7" s="3" t="s">
        <v>4</v>
      </c>
      <c r="B7">
        <v>0</v>
      </c>
      <c r="C7">
        <v>390</v>
      </c>
      <c r="D7">
        <v>261</v>
      </c>
      <c r="E7">
        <v>43</v>
      </c>
      <c r="F7">
        <v>0</v>
      </c>
      <c r="G7">
        <v>0</v>
      </c>
      <c r="H7">
        <v>0</v>
      </c>
      <c r="I7">
        <v>0</v>
      </c>
      <c r="J7">
        <v>0</v>
      </c>
      <c r="K7">
        <v>43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s="7">
        <v>0</v>
      </c>
      <c r="AC7" s="7">
        <v>0</v>
      </c>
    </row>
    <row r="8" spans="1:29" x14ac:dyDescent="0.2">
      <c r="A8" s="3" t="s">
        <v>5</v>
      </c>
      <c r="B8">
        <v>0</v>
      </c>
      <c r="C8">
        <v>0</v>
      </c>
      <c r="D8">
        <v>260</v>
      </c>
      <c r="E8">
        <v>60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7">
        <v>0</v>
      </c>
      <c r="AC8" s="7">
        <v>0</v>
      </c>
    </row>
    <row r="9" spans="1:29" x14ac:dyDescent="0.2">
      <c r="A9" s="3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165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s="7">
        <v>0</v>
      </c>
      <c r="AC9" s="7">
        <v>0</v>
      </c>
    </row>
    <row r="10" spans="1:29" x14ac:dyDescent="0.2">
      <c r="A10" s="3" t="s">
        <v>7</v>
      </c>
      <c r="B10">
        <v>0</v>
      </c>
      <c r="C10">
        <v>0</v>
      </c>
      <c r="D10">
        <v>0</v>
      </c>
      <c r="E10">
        <v>0</v>
      </c>
      <c r="F10">
        <v>274</v>
      </c>
      <c r="G10">
        <v>329</v>
      </c>
      <c r="H10">
        <v>337</v>
      </c>
      <c r="I10">
        <v>168</v>
      </c>
      <c r="J10">
        <v>68</v>
      </c>
      <c r="K10">
        <v>0</v>
      </c>
      <c r="L10">
        <v>0</v>
      </c>
      <c r="M10">
        <v>424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7">
        <v>0</v>
      </c>
      <c r="AC10" s="7">
        <v>0</v>
      </c>
    </row>
    <row r="11" spans="1:29" x14ac:dyDescent="0.2">
      <c r="A11" s="3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90</v>
      </c>
      <c r="Z11">
        <v>0</v>
      </c>
      <c r="AA11">
        <v>0</v>
      </c>
      <c r="AB11" s="7">
        <v>0</v>
      </c>
      <c r="AC11" s="7">
        <v>0</v>
      </c>
    </row>
    <row r="12" spans="1:29" x14ac:dyDescent="0.2">
      <c r="A12" s="3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90</v>
      </c>
      <c r="Y12">
        <v>380</v>
      </c>
      <c r="Z12">
        <v>0</v>
      </c>
      <c r="AA12">
        <v>0</v>
      </c>
      <c r="AB12" s="7">
        <v>0</v>
      </c>
      <c r="AC12" s="7">
        <v>0</v>
      </c>
    </row>
    <row r="13" spans="1:29" x14ac:dyDescent="0.2">
      <c r="A13" s="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90</v>
      </c>
      <c r="Y13">
        <v>92</v>
      </c>
      <c r="Z13">
        <v>0</v>
      </c>
      <c r="AA13">
        <v>0</v>
      </c>
      <c r="AB13" s="7">
        <v>0</v>
      </c>
      <c r="AC13" s="7">
        <v>0</v>
      </c>
    </row>
    <row r="14" spans="1:29" x14ac:dyDescent="0.2">
      <c r="A14" s="3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85</v>
      </c>
      <c r="S14">
        <v>0</v>
      </c>
      <c r="T14">
        <v>250</v>
      </c>
      <c r="U14">
        <v>80</v>
      </c>
      <c r="V14">
        <v>80</v>
      </c>
      <c r="W14">
        <v>0</v>
      </c>
      <c r="X14">
        <v>340</v>
      </c>
      <c r="Y14">
        <v>370</v>
      </c>
      <c r="Z14">
        <v>0</v>
      </c>
      <c r="AA14">
        <v>0</v>
      </c>
      <c r="AB14" s="7">
        <v>0</v>
      </c>
      <c r="AC14" s="7">
        <v>0</v>
      </c>
    </row>
    <row r="15" spans="1:29" x14ac:dyDescent="0.2">
      <c r="A15" s="3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130</v>
      </c>
      <c r="U15">
        <v>0</v>
      </c>
      <c r="V15">
        <v>0</v>
      </c>
      <c r="W15">
        <v>90</v>
      </c>
      <c r="X15">
        <v>280</v>
      </c>
      <c r="Y15">
        <v>350</v>
      </c>
      <c r="Z15">
        <v>90</v>
      </c>
      <c r="AA15">
        <v>150</v>
      </c>
      <c r="AB15" s="8">
        <f>1000*0.00052187321004</f>
        <v>0.52187321003999998</v>
      </c>
      <c r="AC15" s="9">
        <v>0</v>
      </c>
    </row>
    <row r="16" spans="1:29" x14ac:dyDescent="0.2">
      <c r="A16" s="3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85</v>
      </c>
      <c r="P16">
        <v>0</v>
      </c>
      <c r="Q16">
        <v>150</v>
      </c>
      <c r="R16">
        <v>1038</v>
      </c>
      <c r="S16">
        <v>0</v>
      </c>
      <c r="T16">
        <v>164</v>
      </c>
      <c r="U16">
        <v>0</v>
      </c>
      <c r="V16">
        <v>0</v>
      </c>
      <c r="W16">
        <v>0</v>
      </c>
      <c r="X16">
        <v>600</v>
      </c>
      <c r="Y16">
        <v>1439</v>
      </c>
      <c r="Z16">
        <v>2078</v>
      </c>
      <c r="AA16">
        <v>1550</v>
      </c>
      <c r="AB16" s="8">
        <f>1000*0.00498289584</f>
        <v>4.9828958400000003</v>
      </c>
      <c r="AC16" s="8">
        <f>1000*0.00299938548</f>
        <v>2.9993854799999999</v>
      </c>
    </row>
    <row r="17" spans="1:29" x14ac:dyDescent="0.2">
      <c r="A17" s="3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82</v>
      </c>
      <c r="X17">
        <v>0</v>
      </c>
      <c r="Y17">
        <v>0</v>
      </c>
      <c r="Z17">
        <v>700</v>
      </c>
      <c r="AA17">
        <v>1170</v>
      </c>
      <c r="AB17" s="8">
        <v>5.4891223030799994E-3</v>
      </c>
      <c r="AC17" s="8">
        <f>1000*0.00719625504</f>
        <v>7.1962550400000005</v>
      </c>
    </row>
    <row r="18" spans="1:29" x14ac:dyDescent="0.2">
      <c r="A18" s="3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270</v>
      </c>
      <c r="Y18">
        <v>170</v>
      </c>
      <c r="Z18">
        <v>0</v>
      </c>
      <c r="AA18">
        <v>95</v>
      </c>
      <c r="AB18" s="7">
        <v>0</v>
      </c>
      <c r="AC18" s="7">
        <v>0</v>
      </c>
    </row>
    <row r="19" spans="1:29" x14ac:dyDescent="0.2">
      <c r="A19" s="3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1000</v>
      </c>
      <c r="Y19">
        <v>1750</v>
      </c>
      <c r="Z19">
        <v>1321</v>
      </c>
      <c r="AA19">
        <v>2070</v>
      </c>
      <c r="AB19" s="8">
        <v>6.5577860400000002E-3</v>
      </c>
      <c r="AC19" s="8">
        <f>1000*0.00870871716</f>
        <v>8.7087171600000008</v>
      </c>
    </row>
    <row r="20" spans="1:29" x14ac:dyDescent="0.2">
      <c r="A20" s="3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469</v>
      </c>
      <c r="O20">
        <v>236</v>
      </c>
      <c r="P20">
        <v>318</v>
      </c>
      <c r="Q20">
        <v>0</v>
      </c>
      <c r="R20">
        <v>588</v>
      </c>
      <c r="S20">
        <v>1082</v>
      </c>
      <c r="T20">
        <v>400</v>
      </c>
      <c r="U20">
        <v>400</v>
      </c>
      <c r="V20">
        <v>72</v>
      </c>
      <c r="W20">
        <v>150</v>
      </c>
      <c r="X20">
        <v>85</v>
      </c>
      <c r="Y20">
        <v>88</v>
      </c>
      <c r="Z20">
        <v>1200</v>
      </c>
      <c r="AA20">
        <v>4471</v>
      </c>
      <c r="AB20" s="8">
        <v>1.6378006787999999E-2</v>
      </c>
      <c r="AC20" s="8">
        <f>1000*0.01783172976</f>
        <v>17.831729760000002</v>
      </c>
    </row>
    <row r="21" spans="1:29" x14ac:dyDescent="0.2">
      <c r="A21" s="3" t="s">
        <v>17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482</v>
      </c>
      <c r="AA21">
        <v>103</v>
      </c>
      <c r="AB21" s="8">
        <v>2.4814509142799999E-3</v>
      </c>
      <c r="AC21" s="8">
        <v>2.4659091599999999E-3</v>
      </c>
    </row>
    <row r="22" spans="1:29" x14ac:dyDescent="0.2">
      <c r="A22" s="3" t="s">
        <v>18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952</v>
      </c>
      <c r="P22">
        <v>3434</v>
      </c>
      <c r="Q22">
        <v>3792</v>
      </c>
      <c r="R22">
        <v>4778</v>
      </c>
      <c r="S22">
        <v>3851</v>
      </c>
      <c r="T22">
        <v>4538</v>
      </c>
      <c r="U22">
        <v>4808</v>
      </c>
      <c r="V22">
        <v>4598</v>
      </c>
      <c r="W22">
        <v>5280</v>
      </c>
      <c r="X22">
        <v>6450</v>
      </c>
      <c r="Y22">
        <v>11011</v>
      </c>
      <c r="Z22">
        <v>20227</v>
      </c>
      <c r="AA22">
        <v>28283</v>
      </c>
      <c r="AB22" s="8">
        <v>0.10528211928</v>
      </c>
      <c r="AC22" s="8">
        <v>0.1080857076</v>
      </c>
    </row>
    <row r="23" spans="1:29" x14ac:dyDescent="0.2">
      <c r="A23" s="3"/>
    </row>
    <row r="24" spans="1:29" x14ac:dyDescent="0.2">
      <c r="A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275F-6DD0-0243-BF02-95082DF546A0}">
  <dimension ref="A1:AC23"/>
  <sheetViews>
    <sheetView tabSelected="1" zoomScale="80" zoomScaleNormal="80" workbookViewId="0">
      <selection activeCell="D24" sqref="D24"/>
    </sheetView>
  </sheetViews>
  <sheetFormatPr baseColWidth="10" defaultColWidth="11.1640625" defaultRowHeight="16" x14ac:dyDescent="0.2"/>
  <cols>
    <col min="1" max="1" width="13.5" customWidth="1"/>
    <col min="2" max="27" width="13.33203125" customWidth="1"/>
    <col min="30" max="31" width="12.1640625" bestFit="1" customWidth="1"/>
  </cols>
  <sheetData>
    <row r="1" spans="1:29" x14ac:dyDescent="0.2">
      <c r="B1">
        <v>1993</v>
      </c>
      <c r="C1">
        <v>1994</v>
      </c>
      <c r="D1">
        <v>1995</v>
      </c>
      <c r="E1">
        <v>1996</v>
      </c>
      <c r="F1">
        <v>1997</v>
      </c>
      <c r="G1">
        <v>1998</v>
      </c>
      <c r="H1">
        <v>1999</v>
      </c>
      <c r="I1">
        <v>2000</v>
      </c>
      <c r="J1">
        <v>2001</v>
      </c>
      <c r="K1">
        <v>2002</v>
      </c>
      <c r="L1">
        <v>2003</v>
      </c>
      <c r="M1">
        <v>2004</v>
      </c>
      <c r="N1">
        <v>2005</v>
      </c>
      <c r="O1">
        <v>2006</v>
      </c>
      <c r="P1">
        <v>2007</v>
      </c>
      <c r="Q1">
        <v>2008</v>
      </c>
      <c r="R1">
        <v>2009</v>
      </c>
      <c r="S1">
        <v>2010</v>
      </c>
      <c r="T1">
        <v>2011</v>
      </c>
      <c r="U1">
        <v>2012</v>
      </c>
      <c r="V1">
        <v>2013</v>
      </c>
      <c r="W1">
        <v>2014</v>
      </c>
      <c r="X1">
        <v>2015</v>
      </c>
      <c r="Y1">
        <v>2016</v>
      </c>
      <c r="Z1">
        <v>2017</v>
      </c>
      <c r="AA1">
        <v>2018</v>
      </c>
      <c r="AB1">
        <v>2019</v>
      </c>
      <c r="AC1">
        <v>2020</v>
      </c>
    </row>
    <row r="2" spans="1:29" x14ac:dyDescent="0.2">
      <c r="A2" s="2" t="s">
        <v>0</v>
      </c>
      <c r="B2">
        <v>295.44467562064199</v>
      </c>
      <c r="C2">
        <v>353.9256011225882</v>
      </c>
      <c r="D2">
        <v>399.12631645583014</v>
      </c>
      <c r="E2">
        <v>407.04644179740706</v>
      </c>
      <c r="F2">
        <v>397.1262848039168</v>
      </c>
      <c r="G2">
        <v>410.88650256908068</v>
      </c>
      <c r="H2">
        <v>411.8865183950374</v>
      </c>
      <c r="I2">
        <v>405.96642470537387</v>
      </c>
      <c r="J2">
        <v>417.40660575431826</v>
      </c>
      <c r="K2">
        <v>407.32644622867491</v>
      </c>
      <c r="L2">
        <v>426.64675198615794</v>
      </c>
      <c r="M2">
        <v>515.00815036769029</v>
      </c>
      <c r="N2">
        <v>632.61001150019581</v>
      </c>
      <c r="O2">
        <v>780.53235247570785</v>
      </c>
      <c r="P2">
        <v>821.69300387208489</v>
      </c>
      <c r="Q2">
        <v>850.29345649444588</v>
      </c>
      <c r="R2">
        <v>1019.5361348793544</v>
      </c>
      <c r="S2">
        <v>982.17554362161286</v>
      </c>
      <c r="T2">
        <v>1004.8959031873486</v>
      </c>
      <c r="U2">
        <v>1189.7388284571814</v>
      </c>
      <c r="V2">
        <v>1235.5395532859973</v>
      </c>
      <c r="W2">
        <v>1275.7001888564178</v>
      </c>
      <c r="X2">
        <v>1507.0238497167168</v>
      </c>
      <c r="Y2">
        <v>2188.9946423861343</v>
      </c>
      <c r="Z2">
        <v>2879.423008902631</v>
      </c>
      <c r="AA2">
        <v>3544.1611288528329</v>
      </c>
      <c r="AB2">
        <v>4411.5315010000004</v>
      </c>
      <c r="AC2">
        <v>4475.1808712000002</v>
      </c>
    </row>
    <row r="3" spans="1:29" x14ac:dyDescent="0.2">
      <c r="A3" s="3" t="s">
        <v>20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s="10">
        <v>0</v>
      </c>
      <c r="AC3" s="10">
        <f>0.0442*125.671</f>
        <v>5.5546582000000004</v>
      </c>
    </row>
    <row r="4" spans="1:29" x14ac:dyDescent="0.2">
      <c r="A4" s="2" t="s">
        <v>1</v>
      </c>
      <c r="B4">
        <v>292.52462940884806</v>
      </c>
      <c r="C4">
        <v>338.32535423766399</v>
      </c>
      <c r="D4">
        <v>375.32593979806114</v>
      </c>
      <c r="E4">
        <v>400.00633038267199</v>
      </c>
      <c r="F4">
        <v>386.1661113514316</v>
      </c>
      <c r="G4">
        <v>397.7262942994908</v>
      </c>
      <c r="H4">
        <v>398.40630506114138</v>
      </c>
      <c r="I4">
        <v>396.40627340922799</v>
      </c>
      <c r="J4">
        <v>411.68651522984607</v>
      </c>
      <c r="K4">
        <v>396.44627404226623</v>
      </c>
      <c r="L4">
        <v>420.20665006699693</v>
      </c>
      <c r="M4">
        <v>473.40749200789236</v>
      </c>
      <c r="N4">
        <v>574.76909612686143</v>
      </c>
      <c r="O4">
        <v>692.97096675494106</v>
      </c>
      <c r="P4">
        <v>649.57027990842118</v>
      </c>
      <c r="Q4">
        <v>669.21059073021036</v>
      </c>
      <c r="R4">
        <v>684.77083698209617</v>
      </c>
      <c r="S4">
        <v>728.29152572773091</v>
      </c>
      <c r="T4">
        <v>747.17182452179304</v>
      </c>
      <c r="U4">
        <v>937.65483905002145</v>
      </c>
      <c r="V4">
        <v>1010.2159873814383</v>
      </c>
      <c r="W4">
        <v>1007.9759519312953</v>
      </c>
      <c r="X4">
        <v>1051.2166362456621</v>
      </c>
      <c r="Y4">
        <v>1291.9404458699541</v>
      </c>
      <c r="Z4">
        <v>1474.693098059739</v>
      </c>
      <c r="AA4">
        <v>1618.865619691712</v>
      </c>
      <c r="AB4" s="10">
        <f>44.2*39835.838/1000</f>
        <v>1760.7440396000002</v>
      </c>
      <c r="AC4" s="10">
        <f>0.0442*39086.765</f>
        <v>1727.6350130000001</v>
      </c>
    </row>
    <row r="5" spans="1:29" x14ac:dyDescent="0.2">
      <c r="A5" s="2" t="s">
        <v>2</v>
      </c>
      <c r="B5">
        <v>2.9200462117935055</v>
      </c>
      <c r="C5">
        <v>0</v>
      </c>
      <c r="D5">
        <v>2.9600468448317727</v>
      </c>
      <c r="E5">
        <v>2.9200462117935055</v>
      </c>
      <c r="F5">
        <v>0</v>
      </c>
      <c r="G5">
        <v>0</v>
      </c>
      <c r="H5">
        <v>0</v>
      </c>
      <c r="I5">
        <v>2.8400449457169712</v>
      </c>
      <c r="J5">
        <v>3.0000474778700403</v>
      </c>
      <c r="K5">
        <v>9.1601449657631893</v>
      </c>
      <c r="L5">
        <v>6.4401019191610196</v>
      </c>
      <c r="M5">
        <v>24.640389951572597</v>
      </c>
      <c r="N5">
        <v>39.080618478387052</v>
      </c>
      <c r="O5">
        <v>36.640579863052757</v>
      </c>
      <c r="P5">
        <v>22.040348804085227</v>
      </c>
      <c r="Q5">
        <v>23.400370327386316</v>
      </c>
      <c r="R5">
        <v>68.601085660628243</v>
      </c>
      <c r="S5">
        <v>56.560895116109826</v>
      </c>
      <c r="T5">
        <v>38.440608349774777</v>
      </c>
      <c r="U5">
        <v>40.560641900802942</v>
      </c>
      <c r="V5">
        <v>35.320558972789939</v>
      </c>
      <c r="W5">
        <v>43.640690644749519</v>
      </c>
      <c r="X5">
        <v>87.601386353805182</v>
      </c>
      <c r="Y5">
        <v>253.8040166278054</v>
      </c>
      <c r="Z5">
        <v>360.79338981019436</v>
      </c>
      <c r="AA5">
        <v>409.59152207509987</v>
      </c>
      <c r="AB5" s="10">
        <f>0.0442*10039.082</f>
        <v>443.72742440000007</v>
      </c>
      <c r="AC5" s="10">
        <f>0.0442*10120</f>
        <v>447.30400000000003</v>
      </c>
    </row>
    <row r="6" spans="1:29" x14ac:dyDescent="0.2">
      <c r="A6" s="2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13.640215866049116</v>
      </c>
      <c r="Z6">
        <v>0</v>
      </c>
      <c r="AA6">
        <v>0</v>
      </c>
      <c r="AB6" s="10">
        <v>0</v>
      </c>
      <c r="AC6" s="10">
        <f>0.0442*11</f>
        <v>0.48620000000000002</v>
      </c>
    </row>
    <row r="7" spans="1:29" x14ac:dyDescent="0.2">
      <c r="A7" s="2" t="s">
        <v>4</v>
      </c>
      <c r="B7">
        <v>0</v>
      </c>
      <c r="C7">
        <v>15.600246884924209</v>
      </c>
      <c r="D7">
        <v>10.440165222987739</v>
      </c>
      <c r="E7">
        <v>1.7200272206454896</v>
      </c>
      <c r="F7">
        <v>0</v>
      </c>
      <c r="G7">
        <v>0</v>
      </c>
      <c r="H7">
        <v>0</v>
      </c>
      <c r="I7">
        <v>0</v>
      </c>
      <c r="J7">
        <v>0</v>
      </c>
      <c r="K7">
        <v>1.7200272206454896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s="10">
        <v>0</v>
      </c>
      <c r="AC7" s="10">
        <v>0</v>
      </c>
    </row>
    <row r="8" spans="1:29" x14ac:dyDescent="0.2">
      <c r="A8" s="2" t="s">
        <v>5</v>
      </c>
      <c r="B8">
        <v>0</v>
      </c>
      <c r="C8">
        <v>0</v>
      </c>
      <c r="D8">
        <v>10.400164589949473</v>
      </c>
      <c r="E8">
        <v>2.4000379822960318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10">
        <v>0</v>
      </c>
      <c r="AC8" s="10">
        <v>0</v>
      </c>
    </row>
    <row r="9" spans="1:29" x14ac:dyDescent="0.2">
      <c r="A9" s="2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6.6001044513140892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s="10">
        <v>0</v>
      </c>
      <c r="AC9" s="10">
        <v>0</v>
      </c>
    </row>
    <row r="10" spans="1:29" x14ac:dyDescent="0.2">
      <c r="A10" s="2" t="s">
        <v>7</v>
      </c>
      <c r="B10">
        <v>0</v>
      </c>
      <c r="C10">
        <v>0</v>
      </c>
      <c r="D10">
        <v>0</v>
      </c>
      <c r="E10">
        <v>0</v>
      </c>
      <c r="F10">
        <v>10.960173452485215</v>
      </c>
      <c r="G10">
        <v>13.16020826958991</v>
      </c>
      <c r="H10">
        <v>13.480213333896048</v>
      </c>
      <c r="I10">
        <v>6.7201063504288898</v>
      </c>
      <c r="J10">
        <v>2.7200430466021701</v>
      </c>
      <c r="K10">
        <v>0</v>
      </c>
      <c r="L10">
        <v>0</v>
      </c>
      <c r="M10">
        <v>16.960268408225293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10">
        <v>0</v>
      </c>
      <c r="AC10" s="10">
        <v>0</v>
      </c>
    </row>
    <row r="11" spans="1:29" x14ac:dyDescent="0.2">
      <c r="A11" s="2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3.6000569734440484</v>
      </c>
      <c r="Z11">
        <v>0</v>
      </c>
      <c r="AA11">
        <v>0</v>
      </c>
      <c r="AB11" s="10">
        <v>0</v>
      </c>
      <c r="AC11" s="10">
        <v>0</v>
      </c>
    </row>
    <row r="12" spans="1:29" x14ac:dyDescent="0.2">
      <c r="A12" s="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3.6000569734440484</v>
      </c>
      <c r="Y12">
        <v>15.200240554541537</v>
      </c>
      <c r="Z12">
        <v>0</v>
      </c>
      <c r="AA12">
        <v>0</v>
      </c>
      <c r="AB12" s="10">
        <v>0</v>
      </c>
      <c r="AC12" s="10">
        <v>0</v>
      </c>
    </row>
    <row r="13" spans="1:29" x14ac:dyDescent="0.2">
      <c r="A13" s="2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3.6000569734440484</v>
      </c>
      <c r="Y13">
        <v>3.6800582395205828</v>
      </c>
      <c r="Z13">
        <v>0</v>
      </c>
      <c r="AA13">
        <v>0</v>
      </c>
      <c r="AB13" s="10">
        <v>0</v>
      </c>
      <c r="AC13" s="10">
        <v>0</v>
      </c>
    </row>
    <row r="14" spans="1:29" x14ac:dyDescent="0.2">
      <c r="A14" s="2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3.4000538082527121</v>
      </c>
      <c r="S14">
        <v>0</v>
      </c>
      <c r="T14">
        <v>10.000158259566801</v>
      </c>
      <c r="U14">
        <v>3.2000506430613762</v>
      </c>
      <c r="V14">
        <v>3.2000506430613762</v>
      </c>
      <c r="W14">
        <v>0</v>
      </c>
      <c r="X14">
        <v>13.600215233010848</v>
      </c>
      <c r="Y14">
        <v>14.800234224158865</v>
      </c>
      <c r="Z14">
        <v>0</v>
      </c>
      <c r="AA14">
        <v>0</v>
      </c>
      <c r="AB14" s="10">
        <v>0</v>
      </c>
      <c r="AC14" s="10">
        <v>0</v>
      </c>
    </row>
    <row r="15" spans="1:29" x14ac:dyDescent="0.2">
      <c r="A15" s="2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5.2000822949747363</v>
      </c>
      <c r="U15">
        <v>0</v>
      </c>
      <c r="V15">
        <v>0</v>
      </c>
      <c r="W15">
        <v>3.6000569734440484</v>
      </c>
      <c r="X15">
        <v>11.200177250714818</v>
      </c>
      <c r="Y15">
        <v>14.00022156339352</v>
      </c>
      <c r="Z15">
        <v>3.6000569734440484</v>
      </c>
      <c r="AA15">
        <v>6.0000949557400807</v>
      </c>
      <c r="AB15" s="10">
        <f>0.0442*183.911</f>
        <v>8.1288662000000009</v>
      </c>
      <c r="AC15" s="10">
        <v>0</v>
      </c>
    </row>
    <row r="16" spans="1:29" x14ac:dyDescent="0.2">
      <c r="A16" s="2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3.4000538082527121</v>
      </c>
      <c r="P16">
        <v>0</v>
      </c>
      <c r="Q16">
        <v>6.0000949557400807</v>
      </c>
      <c r="R16">
        <v>41.520657093721361</v>
      </c>
      <c r="S16">
        <v>0</v>
      </c>
      <c r="T16">
        <v>6.560103818275822</v>
      </c>
      <c r="U16">
        <v>0</v>
      </c>
      <c r="V16">
        <v>0</v>
      </c>
      <c r="W16">
        <v>0</v>
      </c>
      <c r="X16">
        <v>24.000379822960323</v>
      </c>
      <c r="Y16">
        <v>57.560910942066506</v>
      </c>
      <c r="Z16">
        <v>83.121315453519244</v>
      </c>
      <c r="AA16">
        <v>62.000981209314162</v>
      </c>
      <c r="AB16" s="10">
        <f>0.0442*1756</f>
        <v>77.615200000000002</v>
      </c>
      <c r="AC16" s="10">
        <f>0.0442*1057</f>
        <v>46.7194</v>
      </c>
    </row>
    <row r="17" spans="1:29" x14ac:dyDescent="0.2">
      <c r="A17" s="2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3.280051909137911</v>
      </c>
      <c r="X17">
        <v>0</v>
      </c>
      <c r="Y17">
        <v>0</v>
      </c>
      <c r="Z17">
        <v>28.00044312678704</v>
      </c>
      <c r="AA17">
        <v>46.800740654772632</v>
      </c>
      <c r="AB17" s="10">
        <f>0.0442*1934.397</f>
        <v>85.50034740000001</v>
      </c>
      <c r="AC17" s="10">
        <f>0.0442*2536</f>
        <v>112.09120000000001</v>
      </c>
    </row>
    <row r="18" spans="1:29" x14ac:dyDescent="0.2">
      <c r="A18" s="2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10.800170920332144</v>
      </c>
      <c r="Y18">
        <v>6.8001076165054242</v>
      </c>
      <c r="Z18">
        <v>0</v>
      </c>
      <c r="AA18">
        <v>3.8000601386353843</v>
      </c>
      <c r="AB18" s="10">
        <v>0</v>
      </c>
      <c r="AC18" s="10">
        <v>0</v>
      </c>
    </row>
    <row r="19" spans="1:29" x14ac:dyDescent="0.2">
      <c r="A19" s="2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40.000633038267203</v>
      </c>
      <c r="Y19">
        <v>70.001107816967604</v>
      </c>
      <c r="Z19">
        <v>52.840836243550974</v>
      </c>
      <c r="AA19">
        <v>82.8013103892131</v>
      </c>
      <c r="AB19" s="10">
        <f>0.0442*2311</f>
        <v>102.14620000000001</v>
      </c>
      <c r="AC19" s="10">
        <f>0.0442*3069</f>
        <v>135.6498</v>
      </c>
    </row>
    <row r="20" spans="1:29" x14ac:dyDescent="0.2">
      <c r="A20" s="2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18.76029689494732</v>
      </c>
      <c r="O20">
        <v>9.4401493970310586</v>
      </c>
      <c r="P20">
        <v>12.72020130616897</v>
      </c>
      <c r="Q20">
        <v>0</v>
      </c>
      <c r="R20">
        <v>23.520372226501113</v>
      </c>
      <c r="S20">
        <v>43.280684947405113</v>
      </c>
      <c r="T20">
        <v>16.000253215306881</v>
      </c>
      <c r="U20">
        <v>16.000253215306881</v>
      </c>
      <c r="V20">
        <v>2.8800455787552384</v>
      </c>
      <c r="W20">
        <v>6.0000949557400807</v>
      </c>
      <c r="X20">
        <v>3.4000538082527121</v>
      </c>
      <c r="Y20">
        <v>3.5200557073675136</v>
      </c>
      <c r="Z20">
        <v>48.000759645920645</v>
      </c>
      <c r="AA20">
        <v>178.84283031409265</v>
      </c>
      <c r="AB20" s="10">
        <f>0.0442*5771.7</f>
        <v>255.10914</v>
      </c>
      <c r="AC20" s="10">
        <f>0.0442*6284</f>
        <v>277.75280000000004</v>
      </c>
    </row>
    <row r="21" spans="1:29" x14ac:dyDescent="0.2">
      <c r="A21" s="2" t="s">
        <v>17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19.280305124444791</v>
      </c>
      <c r="AA21">
        <v>4.1200652029415217</v>
      </c>
      <c r="AB21" s="10">
        <f>0.0442*874.477</f>
        <v>38.651883400000003</v>
      </c>
      <c r="AC21" s="10">
        <f>0.0442*869</f>
        <v>38.409800000000004</v>
      </c>
    </row>
    <row r="22" spans="1:29" x14ac:dyDescent="0.2">
      <c r="A22" s="2" t="s">
        <v>18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38.080602652430372</v>
      </c>
      <c r="P22">
        <v>137.36217385340959</v>
      </c>
      <c r="Q22">
        <v>151.68240048110923</v>
      </c>
      <c r="R22">
        <v>191.1230246568407</v>
      </c>
      <c r="S22">
        <v>154.04243783036699</v>
      </c>
      <c r="T22">
        <v>181.52287272765656</v>
      </c>
      <c r="U22">
        <v>192.3230436479887</v>
      </c>
      <c r="V22">
        <v>183.92291070995262</v>
      </c>
      <c r="W22">
        <v>211.20334244205085</v>
      </c>
      <c r="X22">
        <v>258.00408309682348</v>
      </c>
      <c r="Y22">
        <v>440.44697038436016</v>
      </c>
      <c r="Z22">
        <v>809.09280446503078</v>
      </c>
      <c r="AA22">
        <v>1131.3379042213112</v>
      </c>
      <c r="AB22" s="10">
        <f>0.0442*37102</f>
        <v>1639.9084</v>
      </c>
      <c r="AC22" s="10">
        <f>0.0442*38090</f>
        <v>1683.5780000000002</v>
      </c>
    </row>
    <row r="23" spans="1:29" x14ac:dyDescent="0.2">
      <c r="A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GtCO2</vt:lpstr>
      <vt:lpstr>Mcm</vt:lpstr>
      <vt:lpstr>PJ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s1984</cp:lastModifiedBy>
  <dcterms:created xsi:type="dcterms:W3CDTF">2019-09-11T07:57:05Z</dcterms:created>
  <dcterms:modified xsi:type="dcterms:W3CDTF">2022-05-09T06:36:11Z</dcterms:modified>
</cp:coreProperties>
</file>